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燃料費 (20150420)" sheetId="1" r:id="rId1"/>
  </sheets>
  <definedNames>
    <definedName name="_xlnm.Print_Area" localSheetId="0">'燃料費 (20150420)'!$A$1:$M$40</definedName>
  </definedNames>
  <calcPr fullCalcOnLoad="1"/>
</workbook>
</file>

<file path=xl/sharedStrings.xml><?xml version="1.0" encoding="utf-8"?>
<sst xmlns="http://schemas.openxmlformats.org/spreadsheetml/2006/main" count="58" uniqueCount="51">
  <si>
    <t>・エコキュートに入替えたらいくら安くなるの？（概算）</t>
  </si>
  <si>
    <t>①年間の燃料費は</t>
  </si>
  <si>
    <t>万円/年</t>
  </si>
  <si>
    <t>②給湯における年間の燃料使用量は</t>
  </si>
  <si>
    <t>年間の燃料費</t>
  </si>
  <si>
    <t>燃料使用量</t>
  </si>
  <si>
    <t>③必要熱量は</t>
  </si>
  <si>
    <t>燃料使用量</t>
  </si>
  <si>
    <t>熱量</t>
  </si>
  <si>
    <t>効率</t>
  </si>
  <si>
    <t>年間必要熱量</t>
  </si>
  <si>
    <t>MJ/年</t>
  </si>
  <si>
    <t>④化石燃焼機器をエコキュートに交換した場合の消費電力量は</t>
  </si>
  <si>
    <t>年間電力量</t>
  </si>
  <si>
    <t>MJ/年÷</t>
  </si>
  <si>
    <t>MJ/kWh÷</t>
  </si>
  <si>
    <t>kWh/年</t>
  </si>
  <si>
    <t>※一般的な業務用ヒートポンプ給湯機の年間加熱効率を表しています。</t>
  </si>
  <si>
    <t>⑤エコキュートの電力料金は</t>
  </si>
  <si>
    <t>　メーカーにより多少前後します。</t>
  </si>
  <si>
    <t>年間電力量</t>
  </si>
  <si>
    <t>電力量料金</t>
  </si>
  <si>
    <t>年間電力料金</t>
  </si>
  <si>
    <t>kWh/年×</t>
  </si>
  <si>
    <t>円/kWh＝</t>
  </si>
  <si>
    <t>万円/年</t>
  </si>
  <si>
    <t>⑥年間の削減金額は</t>
  </si>
  <si>
    <t>∴</t>
  </si>
  <si>
    <t>注１：</t>
  </si>
  <si>
    <t>実際の燃料使用量には、給湯の他にタンク・配管・（浴槽）などの保温に使われた量が含まれていることや</t>
  </si>
  <si>
    <t>エコキュートの効率は気温や水温で変化することなどから、削減金額は詳細に計算する必要があります。</t>
  </si>
  <si>
    <t>注２：</t>
  </si>
  <si>
    <t>詳細は、別途　取扱い会社一覧に掲載の会員企業へご相談下さい。</t>
  </si>
  <si>
    <t>低位発熱量</t>
  </si>
  <si>
    <t>都市ガス</t>
  </si>
  <si>
    <t>Ａ重油</t>
  </si>
  <si>
    <t>灯油</t>
  </si>
  <si>
    <t>ＬＰガス</t>
  </si>
  <si>
    <t>エコキュートに入替えたら単純計算で、給湯に伴う燃料費が</t>
  </si>
  <si>
    <t>※一般的なボイラーの低位発熱量基準の効率を表しています。</t>
  </si>
  <si>
    <t>(※黄色部にお客様情報を入力すると、削減効果を試算できます。)</t>
  </si>
  <si>
    <t>万円/年×</t>
  </si>
  <si>
    <t>％　÷</t>
  </si>
  <si>
    <t>給湯使用率</t>
  </si>
  <si>
    <t>㎥/年</t>
  </si>
  <si>
    <t>㍑/年</t>
  </si>
  <si>
    <t>㍑</t>
  </si>
  <si>
    <t>㎥</t>
  </si>
  <si>
    <t>％＝</t>
  </si>
  <si>
    <t>％＝</t>
  </si>
  <si>
    <r>
      <t>●年間の燃料費</t>
    </r>
    <r>
      <rPr>
        <sz val="11"/>
        <rFont val="ＭＳ Ｐゴシック"/>
        <family val="3"/>
      </rPr>
      <t>から計算する場合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</si>
</sst>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</numFmts>
  <fonts count="44">
    <font>
      <sz val="11"/>
      <name val="ＭＳ Ｐゴシック"/>
      <family val="3"/>
    </font>
    <font>
      <sz val="9"/>
      <color indexed="8"/>
      <name val="Meiryo UI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9"/>
      <color indexed="9"/>
      <name val="Meiryo UI"/>
      <family val="3"/>
    </font>
    <font>
      <sz val="9"/>
      <color indexed="60"/>
      <name val="Meiryo UI"/>
      <family val="3"/>
    </font>
    <font>
      <sz val="9"/>
      <color indexed="52"/>
      <name val="Meiryo UI"/>
      <family val="3"/>
    </font>
    <font>
      <sz val="9"/>
      <color indexed="20"/>
      <name val="Meiryo UI"/>
      <family val="3"/>
    </font>
    <font>
      <b/>
      <sz val="9"/>
      <color indexed="52"/>
      <name val="Meiryo UI"/>
      <family val="3"/>
    </font>
    <font>
      <sz val="9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9"/>
      <color indexed="8"/>
      <name val="Meiryo UI"/>
      <family val="3"/>
    </font>
    <font>
      <b/>
      <sz val="9"/>
      <color indexed="63"/>
      <name val="Meiryo UI"/>
      <family val="3"/>
    </font>
    <font>
      <i/>
      <sz val="9"/>
      <color indexed="23"/>
      <name val="Meiryo UI"/>
      <family val="3"/>
    </font>
    <font>
      <sz val="9"/>
      <color indexed="62"/>
      <name val="Meiryo UI"/>
      <family val="3"/>
    </font>
    <font>
      <sz val="11"/>
      <color indexed="8"/>
      <name val="ＭＳ Ｐゴシック"/>
      <family val="3"/>
    </font>
    <font>
      <sz val="9"/>
      <color indexed="17"/>
      <name val="Meiryo UI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Meiryo UI"/>
      <family val="3"/>
    </font>
    <font>
      <sz val="9"/>
      <color theme="0"/>
      <name val="Meiryo UI"/>
      <family val="3"/>
    </font>
    <font>
      <b/>
      <sz val="18"/>
      <color theme="3"/>
      <name val="Cambria"/>
      <family val="3"/>
    </font>
    <font>
      <b/>
      <sz val="9"/>
      <color theme="0"/>
      <name val="Meiryo UI"/>
      <family val="3"/>
    </font>
    <font>
      <sz val="9"/>
      <color rgb="FF9C6500"/>
      <name val="Meiryo UI"/>
      <family val="3"/>
    </font>
    <font>
      <sz val="9"/>
      <color rgb="FFFA7D00"/>
      <name val="Meiryo UI"/>
      <family val="3"/>
    </font>
    <font>
      <sz val="9"/>
      <color rgb="FF9C0006"/>
      <name val="Meiryo UI"/>
      <family val="3"/>
    </font>
    <font>
      <b/>
      <sz val="9"/>
      <color rgb="FFFA7D00"/>
      <name val="Meiryo UI"/>
      <family val="3"/>
    </font>
    <font>
      <sz val="9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9"/>
      <color theme="1"/>
      <name val="Meiryo UI"/>
      <family val="3"/>
    </font>
    <font>
      <b/>
      <sz val="9"/>
      <color rgb="FF3F3F3F"/>
      <name val="Meiryo UI"/>
      <family val="3"/>
    </font>
    <font>
      <i/>
      <sz val="9"/>
      <color rgb="FF7F7F7F"/>
      <name val="Meiryo UI"/>
      <family val="3"/>
    </font>
    <font>
      <sz val="9"/>
      <color rgb="FF3F3F76"/>
      <name val="Meiryo UI"/>
      <family val="3"/>
    </font>
    <font>
      <sz val="11"/>
      <color theme="1"/>
      <name val="Calibri"/>
      <family val="3"/>
    </font>
    <font>
      <sz val="9"/>
      <color rgb="FF006100"/>
      <name val="Meiryo UI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9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9" fontId="0" fillId="0" borderId="0" xfId="42" applyFont="1" applyAlignment="1">
      <alignment vertical="center"/>
    </xf>
    <xf numFmtId="38" fontId="0" fillId="33" borderId="10" xfId="48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38" fontId="0" fillId="0" borderId="10" xfId="0" applyNumberFormat="1" applyBorder="1" applyAlignment="1">
      <alignment horizontal="right" vertical="center"/>
    </xf>
    <xf numFmtId="9" fontId="0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33" borderId="10" xfId="0" applyNumberFormat="1" applyFill="1" applyBorder="1" applyAlignment="1" applyProtection="1">
      <alignment vertical="center"/>
      <protection locked="0"/>
    </xf>
    <xf numFmtId="38" fontId="0" fillId="0" borderId="10" xfId="48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17</xdr:row>
      <xdr:rowOff>85725</xdr:rowOff>
    </xdr:from>
    <xdr:ext cx="1304925" cy="704850"/>
    <xdr:sp>
      <xdr:nvSpPr>
        <xdr:cNvPr id="1" name="Text Box 1"/>
        <xdr:cNvSpPr txBox="1">
          <a:spLocks noChangeArrowheads="1"/>
        </xdr:cNvSpPr>
      </xdr:nvSpPr>
      <xdr:spPr>
        <a:xfrm>
          <a:off x="1828800" y="3067050"/>
          <a:ext cx="1304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灯油：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34.4MJ/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Ａ重油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MJ/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40.5MJ/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ＬＰガス：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90.4MJ/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㎥</a:t>
          </a:r>
        </a:p>
      </xdr:txBody>
    </xdr:sp>
    <xdr:clientData/>
  </xdr:oneCellAnchor>
  <xdr:twoCellAnchor>
    <xdr:from>
      <xdr:col>3</xdr:col>
      <xdr:colOff>342900</xdr:colOff>
      <xdr:row>17</xdr:row>
      <xdr:rowOff>85725</xdr:rowOff>
    </xdr:from>
    <xdr:to>
      <xdr:col>5</xdr:col>
      <xdr:colOff>628650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62125" y="3067050"/>
          <a:ext cx="2019300" cy="752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tabSelected="1" zoomScalePageLayoutView="0" workbookViewId="0" topLeftCell="A1">
      <selection activeCell="C8" sqref="C8"/>
    </sheetView>
  </sheetViews>
  <sheetFormatPr defaultColWidth="9.00390625" defaultRowHeight="13.5"/>
  <cols>
    <col min="1" max="1" width="3.25390625" style="2" customWidth="1"/>
    <col min="2" max="2" width="4.00390625" style="0" customWidth="1"/>
    <col min="3" max="5" width="11.375" style="0" customWidth="1"/>
    <col min="6" max="6" width="9.875" style="0" customWidth="1"/>
    <col min="7" max="7" width="9.25390625" style="0" customWidth="1"/>
    <col min="8" max="8" width="8.00390625" style="0" customWidth="1"/>
    <col min="9" max="9" width="11.375" style="0" customWidth="1"/>
    <col min="10" max="10" width="6.75390625" style="0" customWidth="1"/>
    <col min="15" max="15" width="5.50390625" style="0" hidden="1" customWidth="1"/>
    <col min="16" max="18" width="9.00390625" style="0" hidden="1" customWidth="1"/>
  </cols>
  <sheetData>
    <row r="2" spans="1:10" ht="18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ht="13.5">
      <c r="D3" t="s">
        <v>40</v>
      </c>
    </row>
    <row r="5" spans="1:2" ht="13.5">
      <c r="A5" s="1"/>
      <c r="B5" t="s">
        <v>50</v>
      </c>
    </row>
    <row r="6" ht="13.5">
      <c r="A6" s="1"/>
    </row>
    <row r="7" ht="13.5">
      <c r="B7" t="s">
        <v>1</v>
      </c>
    </row>
    <row r="8" spans="3:4" ht="13.5">
      <c r="C8" s="19">
        <v>200</v>
      </c>
      <c r="D8" t="s">
        <v>2</v>
      </c>
    </row>
    <row r="9" ht="13.5">
      <c r="C9" s="3"/>
    </row>
    <row r="10" spans="2:3" ht="13.5">
      <c r="B10" t="s">
        <v>3</v>
      </c>
      <c r="C10" s="3"/>
    </row>
    <row r="11" ht="13.5">
      <c r="C11" s="22" t="str">
        <f>"※燃料費のうち"&amp;E13&amp;"％、残りを暖房、調理等とした場合"</f>
        <v>※燃料費のうち60％、残りを暖房、調理等とした場合</v>
      </c>
    </row>
    <row r="12" spans="3:9" ht="13.5">
      <c r="C12" s="4" t="s">
        <v>4</v>
      </c>
      <c r="E12" s="4" t="s">
        <v>43</v>
      </c>
      <c r="I12" s="4" t="s">
        <v>5</v>
      </c>
    </row>
    <row r="13" spans="2:10" ht="13.5">
      <c r="B13" s="2"/>
      <c r="C13" s="21">
        <f>C8</f>
        <v>200</v>
      </c>
      <c r="D13" t="s">
        <v>41</v>
      </c>
      <c r="E13" s="19">
        <v>60</v>
      </c>
      <c r="F13" s="10" t="s">
        <v>42</v>
      </c>
      <c r="G13" s="19">
        <v>120</v>
      </c>
      <c r="H13" t="str">
        <f>"円/"&amp;R23&amp;"＝"</f>
        <v>円/㎥＝</v>
      </c>
      <c r="I13" s="6">
        <f>C13*E13/100*10000/G13</f>
        <v>10000</v>
      </c>
      <c r="J13" s="3" t="str">
        <f>Q23</f>
        <v>㎥/年</v>
      </c>
    </row>
    <row r="15" spans="2:3" ht="13.5">
      <c r="B15" t="s">
        <v>6</v>
      </c>
      <c r="C15" s="3"/>
    </row>
    <row r="16" spans="3:10" ht="13.5">
      <c r="C16" s="4" t="s">
        <v>7</v>
      </c>
      <c r="D16" s="2"/>
      <c r="E16" s="15" t="s">
        <v>33</v>
      </c>
      <c r="G16" s="4" t="s">
        <v>9</v>
      </c>
      <c r="I16" s="4" t="s">
        <v>10</v>
      </c>
      <c r="J16" s="2"/>
    </row>
    <row r="17" spans="3:10" ht="13.5">
      <c r="C17" s="5">
        <f>I13</f>
        <v>10000</v>
      </c>
      <c r="D17" t="str">
        <f>""&amp;Q23&amp;"×"</f>
        <v>㎥/年×</v>
      </c>
      <c r="E17" s="20">
        <v>40.5</v>
      </c>
      <c r="F17" t="str">
        <f>"MJ/"&amp;R23&amp;"×"</f>
        <v>MJ/㎥×</v>
      </c>
      <c r="G17" s="17">
        <v>90</v>
      </c>
      <c r="H17" s="23" t="s">
        <v>48</v>
      </c>
      <c r="I17" s="17">
        <f>C17*E17*G17/100</f>
        <v>364500</v>
      </c>
      <c r="J17" s="16" t="s">
        <v>11</v>
      </c>
    </row>
    <row r="18" spans="3:18" ht="13.5">
      <c r="C18" s="7"/>
      <c r="E18" s="3"/>
      <c r="G18" s="18" t="s">
        <v>39</v>
      </c>
      <c r="H18" s="16"/>
      <c r="I18" s="16"/>
      <c r="J18" s="16"/>
      <c r="O18">
        <v>34.4</v>
      </c>
      <c r="P18" t="s">
        <v>36</v>
      </c>
      <c r="Q18" t="s">
        <v>45</v>
      </c>
      <c r="R18" t="s">
        <v>46</v>
      </c>
    </row>
    <row r="19" spans="3:18" ht="13.5">
      <c r="C19" s="7"/>
      <c r="E19" s="3"/>
      <c r="G19" s="8"/>
      <c r="O19">
        <v>36.7</v>
      </c>
      <c r="P19" t="s">
        <v>35</v>
      </c>
      <c r="Q19" t="s">
        <v>45</v>
      </c>
      <c r="R19" t="s">
        <v>46</v>
      </c>
    </row>
    <row r="20" spans="3:18" ht="13.5">
      <c r="C20" s="7"/>
      <c r="E20" s="3"/>
      <c r="G20" s="8"/>
      <c r="O20">
        <v>40.5</v>
      </c>
      <c r="P20" t="s">
        <v>34</v>
      </c>
      <c r="Q20" t="s">
        <v>44</v>
      </c>
      <c r="R20" t="s">
        <v>47</v>
      </c>
    </row>
    <row r="21" spans="3:18" ht="13.5">
      <c r="C21" s="7"/>
      <c r="E21" s="3"/>
      <c r="G21" s="8"/>
      <c r="O21">
        <v>90.4</v>
      </c>
      <c r="P21" t="s">
        <v>37</v>
      </c>
      <c r="Q21" t="s">
        <v>44</v>
      </c>
      <c r="R21" t="s">
        <v>47</v>
      </c>
    </row>
    <row r="22" ht="13.5"/>
    <row r="23" spans="1:18" ht="13.5">
      <c r="A23"/>
      <c r="B23" t="s">
        <v>12</v>
      </c>
      <c r="C23" s="2"/>
      <c r="O23">
        <f>E17</f>
        <v>40.5</v>
      </c>
      <c r="P23" t="str">
        <f>VLOOKUP(O23,O18:P21,2)</f>
        <v>都市ガス</v>
      </c>
      <c r="Q23" t="str">
        <f>IF(P23=P18,"㍑/年",IF(P23=P19,"㍑/年",IF(P23=P20,"㎥/年","㎥/年")))</f>
        <v>㎥/年</v>
      </c>
      <c r="R23" t="str">
        <f>IF(Q23=Q18,"㍑",IF(Q23=Q19,"㍑",IF(Q23=Q20,"㎥","㎥")))</f>
        <v>㎥</v>
      </c>
    </row>
    <row r="24" spans="3:10" ht="13.5">
      <c r="C24" s="4" t="s">
        <v>10</v>
      </c>
      <c r="E24" s="4" t="s">
        <v>8</v>
      </c>
      <c r="G24" s="4" t="s">
        <v>9</v>
      </c>
      <c r="I24" s="4" t="s">
        <v>13</v>
      </c>
      <c r="J24" s="2"/>
    </row>
    <row r="25" spans="3:10" ht="13.5">
      <c r="C25" s="6">
        <f>I17</f>
        <v>364500</v>
      </c>
      <c r="D25" t="s">
        <v>14</v>
      </c>
      <c r="E25" s="9">
        <v>3.6</v>
      </c>
      <c r="F25" t="s">
        <v>15</v>
      </c>
      <c r="G25" s="6">
        <v>370</v>
      </c>
      <c r="H25" t="s">
        <v>49</v>
      </c>
      <c r="I25" s="6">
        <f>C25/E25/(G25/100)</f>
        <v>27364.864864864863</v>
      </c>
      <c r="J25" t="s">
        <v>16</v>
      </c>
    </row>
    <row r="26" ht="13.5">
      <c r="G26" t="s">
        <v>17</v>
      </c>
    </row>
    <row r="27" spans="2:7" ht="13.5">
      <c r="B27" t="s">
        <v>18</v>
      </c>
      <c r="G27" t="s">
        <v>19</v>
      </c>
    </row>
    <row r="28" spans="3:7" ht="13.5">
      <c r="C28" s="4" t="s">
        <v>20</v>
      </c>
      <c r="E28" s="4" t="s">
        <v>21</v>
      </c>
      <c r="G28" s="4" t="s">
        <v>22</v>
      </c>
    </row>
    <row r="29" spans="3:8" ht="13.5">
      <c r="C29" s="5">
        <f>I25</f>
        <v>27364.864864864863</v>
      </c>
      <c r="D29" t="s">
        <v>23</v>
      </c>
      <c r="E29" s="24">
        <v>16</v>
      </c>
      <c r="F29" t="s">
        <v>24</v>
      </c>
      <c r="G29" s="25">
        <f>ROUND(C29*E29/10000,0)</f>
        <v>44</v>
      </c>
      <c r="H29" t="s">
        <v>25</v>
      </c>
    </row>
    <row r="30" ht="13.5">
      <c r="A30" s="1"/>
    </row>
    <row r="31" spans="1:2" ht="13.5">
      <c r="A31" s="1"/>
      <c r="B31" s="10" t="s">
        <v>26</v>
      </c>
    </row>
    <row r="32" spans="1:4" ht="13.5">
      <c r="A32" s="1"/>
      <c r="C32" s="5">
        <f>ROUND(C13*E13/100-G29,0)</f>
        <v>76</v>
      </c>
      <c r="D32" t="s">
        <v>2</v>
      </c>
    </row>
    <row r="33" ht="13.5">
      <c r="A33" s="1"/>
    </row>
    <row r="34" spans="2:6" ht="17.25">
      <c r="B34" t="s">
        <v>27</v>
      </c>
      <c r="C34" s="11" t="s">
        <v>38</v>
      </c>
      <c r="F34" s="10"/>
    </row>
    <row r="35" spans="3:6" ht="17.25">
      <c r="C35" s="11" t="str">
        <f>P23&amp;"料金［"&amp;C13*E13/100&amp;"］万円／年から、電気料金は約［"&amp;G29&amp;"］万円／年となり、"</f>
        <v>都市ガス料金［120］万円／年から、電気料金は約［44］万円／年となり、</v>
      </c>
      <c r="F35" s="10"/>
    </row>
    <row r="36" spans="3:9" ht="17.25">
      <c r="C36" s="12" t="str">
        <f>"年間でおよそ［"&amp;C32&amp;"］万円のエネルギーコストを削減できます。"</f>
        <v>年間でおよそ［76］万円のエネルギーコストを削減できます。</v>
      </c>
      <c r="F36" s="10"/>
      <c r="I36" s="26" t="str">
        <f>"　(年間で約 "&amp;ROUND(C32/(C13*E13/100),1)*10&amp;" 割削減。）"</f>
        <v>　(年間で約 6 割削減。）</v>
      </c>
    </row>
    <row r="37" spans="2:6" ht="13.5">
      <c r="B37" s="10"/>
      <c r="F37" s="10"/>
    </row>
    <row r="38" spans="2:3" ht="13.5">
      <c r="B38" s="13" t="s">
        <v>28</v>
      </c>
      <c r="C38" s="14" t="s">
        <v>29</v>
      </c>
    </row>
    <row r="39" spans="2:3" ht="13.5">
      <c r="B39" s="14"/>
      <c r="C39" s="14" t="s">
        <v>30</v>
      </c>
    </row>
    <row r="40" spans="2:3" ht="13.5">
      <c r="B40" s="14" t="s">
        <v>31</v>
      </c>
      <c r="C40" s="14" t="s">
        <v>32</v>
      </c>
    </row>
  </sheetData>
  <sheetProtection password="C640" sheet="1" selectLockedCells="1"/>
  <mergeCells count="1">
    <mergeCell ref="A2:J2"/>
  </mergeCells>
  <dataValidations count="1">
    <dataValidation type="list" allowBlank="1" showInputMessage="1" showErrorMessage="1" sqref="E17">
      <formula1>$O$18:$O$21</formula1>
    </dataValidation>
  </dataValidations>
  <printOptions/>
  <pageMargins left="0.75" right="0.75" top="1" bottom="1" header="0.512" footer="0.512"/>
  <pageSetup horizontalDpi="600" verticalDpi="600" orientation="portrait" paperSize="9" scale="77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日冷工統計</cp:lastModifiedBy>
  <cp:lastPrinted>2015-04-09T01:06:26Z</cp:lastPrinted>
  <dcterms:created xsi:type="dcterms:W3CDTF">2015-04-07T06:43:28Z</dcterms:created>
  <dcterms:modified xsi:type="dcterms:W3CDTF">2017-11-30T06:24:03Z</dcterms:modified>
  <cp:category/>
  <cp:version/>
  <cp:contentType/>
  <cp:contentStatus/>
</cp:coreProperties>
</file>